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EKTY ZELEŇ\Alzheimer_centrum\Podklady_poptávka\"/>
    </mc:Choice>
  </mc:AlternateContent>
  <xr:revisionPtr revIDLastSave="0" documentId="8_{3A4050E9-92B7-47A8-AED8-206B61CF93BD}" xr6:coauthVersionLast="45" xr6:coauthVersionMax="45" xr10:uidLastSave="{00000000-0000-0000-0000-000000000000}"/>
  <bookViews>
    <workbookView xWindow="-120" yWindow="-120" windowWidth="29040" windowHeight="15840" tabRatio="957" xr2:uid="{00000000-000D-0000-FFFF-FFFF00000000}"/>
  </bookViews>
  <sheets>
    <sheet name="Celková_rekapitulace_" sheetId="10" r:id="rId1"/>
  </sheets>
  <calcPr calcId="191029"/>
</workbook>
</file>

<file path=xl/calcChain.xml><?xml version="1.0" encoding="utf-8"?>
<calcChain xmlns="http://schemas.openxmlformats.org/spreadsheetml/2006/main">
  <c r="E43" i="10" l="1"/>
  <c r="E57" i="10"/>
  <c r="E25" i="10" l="1"/>
  <c r="E24" i="10"/>
  <c r="E4" i="10" l="1"/>
  <c r="G63" i="10"/>
  <c r="G62" i="10"/>
  <c r="G61" i="10"/>
  <c r="E60" i="10"/>
  <c r="G60" i="10" s="1"/>
  <c r="G57" i="10"/>
  <c r="E54" i="10"/>
  <c r="G54" i="10" s="1"/>
  <c r="G51" i="10"/>
  <c r="G42" i="10"/>
  <c r="G41" i="10"/>
  <c r="G40" i="10"/>
  <c r="G38" i="10"/>
  <c r="G44" i="10" s="1"/>
  <c r="G33" i="10"/>
  <c r="G32" i="10"/>
  <c r="E30" i="10"/>
  <c r="G30" i="10" s="1"/>
  <c r="E28" i="10"/>
  <c r="G28" i="10" s="1"/>
  <c r="G27" i="10"/>
  <c r="G26" i="10"/>
  <c r="G25" i="10"/>
  <c r="G24" i="10"/>
  <c r="G23" i="10"/>
  <c r="E22" i="10"/>
  <c r="G22" i="10" s="1"/>
  <c r="G21" i="10"/>
  <c r="E21" i="10"/>
  <c r="E20" i="10"/>
  <c r="G20" i="10" s="1"/>
  <c r="G19" i="10"/>
  <c r="E19" i="10"/>
  <c r="E31" i="10" s="1"/>
  <c r="G31" i="10" s="1"/>
  <c r="E18" i="10"/>
  <c r="G18" i="10" s="1"/>
  <c r="E17" i="10"/>
  <c r="G17" i="10" s="1"/>
  <c r="G16" i="10"/>
  <c r="E16" i="10"/>
  <c r="G15" i="10"/>
  <c r="G46" i="10" l="1"/>
  <c r="G34" i="10"/>
  <c r="G58" i="10"/>
  <c r="G59" i="10" s="1"/>
  <c r="G45" i="10"/>
  <c r="G55" i="10"/>
  <c r="G56" i="10" s="1"/>
  <c r="G52" i="10"/>
  <c r="G47" i="10" l="1"/>
  <c r="G53" i="10"/>
  <c r="G64" i="10" s="1"/>
  <c r="G66" i="10" l="1"/>
  <c r="F6" i="10" l="1"/>
  <c r="F7" i="10" s="1"/>
  <c r="F8" i="10" s="1"/>
</calcChain>
</file>

<file path=xl/sharedStrings.xml><?xml version="1.0" encoding="utf-8"?>
<sst xmlns="http://schemas.openxmlformats.org/spreadsheetml/2006/main" count="133" uniqueCount="96">
  <si>
    <t>ks</t>
  </si>
  <si>
    <t>Technologie výsadby</t>
  </si>
  <si>
    <t xml:space="preserve">P.č. </t>
  </si>
  <si>
    <t>Číslo položky</t>
  </si>
  <si>
    <t>Popis pracovní operace</t>
  </si>
  <si>
    <t>M.j.</t>
  </si>
  <si>
    <t>Počet m.j.</t>
  </si>
  <si>
    <t>Cena / m.j.</t>
  </si>
  <si>
    <t>823 - 1 Plochy a úprava území</t>
  </si>
  <si>
    <t>m2</t>
  </si>
  <si>
    <t>m3</t>
  </si>
  <si>
    <t>18585-1111</t>
  </si>
  <si>
    <t>Celkem za výsadbu</t>
  </si>
  <si>
    <t>Specifikace rostlinného materiálu</t>
  </si>
  <si>
    <t>Mj.</t>
  </si>
  <si>
    <t>Celkem rostlinný materiál</t>
  </si>
  <si>
    <t>Specifikace pomocného materiálu</t>
  </si>
  <si>
    <t>Popis materiálu</t>
  </si>
  <si>
    <t>Celkem pomocný materiál</t>
  </si>
  <si>
    <t>Cena celkem</t>
  </si>
  <si>
    <t>18580-4312</t>
  </si>
  <si>
    <t>Velikost</t>
  </si>
  <si>
    <t>Celkem</t>
  </si>
  <si>
    <t>Dokončovací a rozvojová péče</t>
  </si>
  <si>
    <t>Položka</t>
  </si>
  <si>
    <t>Vypletí dřevin ve skupinách (100% plochy), 2x</t>
  </si>
  <si>
    <t>Mulčování výsadby při tl. mulče 70 mm</t>
  </si>
  <si>
    <t>koeficient ztrát 1,03</t>
  </si>
  <si>
    <t>10% přirážka na pořizovací náklady (dovoz, manipulace)</t>
  </si>
  <si>
    <t>Druh</t>
  </si>
  <si>
    <t>184 80-2111</t>
  </si>
  <si>
    <t>183 40-3114</t>
  </si>
  <si>
    <t xml:space="preserve">Obdělání půdy rytím do hloubky 200 mm (20% plochy), v rovině  </t>
  </si>
  <si>
    <t>183 40-3131</t>
  </si>
  <si>
    <t>Obdělání půdy kultivátorováním (80% plochy), v rovině, 2x</t>
  </si>
  <si>
    <t xml:space="preserve">Obdělání půdy nakopáním do hloubky přes 50 do 100 mm (20% plochy), v rovině  </t>
  </si>
  <si>
    <t>183 40-3111</t>
  </si>
  <si>
    <t xml:space="preserve">Obdělání půdy hrabáním, v rovině  </t>
  </si>
  <si>
    <t>183 40-3153</t>
  </si>
  <si>
    <t>185 80-2111</t>
  </si>
  <si>
    <t xml:space="preserve">Obdělání půdy nakopáním do hloubky přes 50 do 100 mm (zapravení rašeliny), v rovině  </t>
  </si>
  <si>
    <t>184 92-1093</t>
  </si>
  <si>
    <t>183 10-1112</t>
  </si>
  <si>
    <t>185 80-4214</t>
  </si>
  <si>
    <t>Dovoz vody, 6x</t>
  </si>
  <si>
    <t>koeficient ztrát 1,05</t>
  </si>
  <si>
    <t>drcená kůra na mulčování (tl. vrstvy 70 mm)</t>
  </si>
  <si>
    <t>Výsadba keřů</t>
  </si>
  <si>
    <t>Cena</t>
  </si>
  <si>
    <r>
      <t>Zalití dřeviny vodou 40l/m</t>
    </r>
    <r>
      <rPr>
        <vertAlign val="superscript"/>
        <sz val="12"/>
        <rFont val="Arial CE"/>
        <family val="2"/>
        <charset val="238"/>
      </rPr>
      <t>2</t>
    </r>
    <r>
      <rPr>
        <sz val="12"/>
        <rFont val="Arial CE"/>
        <family val="2"/>
        <charset val="238"/>
      </rPr>
      <t xml:space="preserve">, 6x </t>
    </r>
  </si>
  <si>
    <t>ltr</t>
  </si>
  <si>
    <t>přirážka na pořizovací náklady 30% (dovoz, manipulace, kompletace )</t>
  </si>
  <si>
    <t>koeficient ztrát 5%</t>
  </si>
  <si>
    <t>Počet keřů</t>
  </si>
  <si>
    <t>Celkové náklady na realizaci zahrady bez DPH</t>
  </si>
  <si>
    <t>DPH 21%</t>
  </si>
  <si>
    <t>kompost</t>
  </si>
  <si>
    <r>
      <t>m</t>
    </r>
    <r>
      <rPr>
        <vertAlign val="superscript"/>
        <sz val="12"/>
        <rFont val="Arial"/>
        <family val="2"/>
        <charset val="238"/>
      </rPr>
      <t>2</t>
    </r>
  </si>
  <si>
    <t>30% přirážka na pořizovací náklady (dovoz, manipulace)</t>
  </si>
  <si>
    <t>30% přirážka na pořizovací náklady</t>
  </si>
  <si>
    <t xml:space="preserve">Celková cena na realizaci včetně DPH 21% </t>
  </si>
  <si>
    <t>Zpětný řez keře po výsadbě</t>
  </si>
  <si>
    <t>18485-1411</t>
  </si>
  <si>
    <t>kus</t>
  </si>
  <si>
    <t>Hnojení půdy kompostem s rozprostřením 3 cm, v rovině</t>
  </si>
  <si>
    <t xml:space="preserve">  Výsadba s balem do 100 mm</t>
  </si>
  <si>
    <t>Spiraea cinerea cv. Grefsheim</t>
  </si>
  <si>
    <t>Spiraea japonica cv. Goldflame</t>
  </si>
  <si>
    <t>keř okrasný</t>
  </si>
  <si>
    <t>chemický postřik Roundup</t>
  </si>
  <si>
    <t>Chemické odplevelení před založením, na široko (Roudup 5 l / ha) 2x</t>
  </si>
  <si>
    <t>voda na zalití ze zdroje investora</t>
  </si>
  <si>
    <t>Alzheimer Turnov - výsadba keřů okrasných, 1,5 ks keře/m2</t>
  </si>
  <si>
    <t xml:space="preserve">Celková cena za založení výsadeb keřů bez DPH </t>
  </si>
  <si>
    <t>183 11-1314</t>
  </si>
  <si>
    <t>Hloubení jamek bez výměny půdy  o objemu přes 0,010 do 0,02m3, v rovině</t>
  </si>
  <si>
    <t xml:space="preserve">  Výsadba s balem přes 200 mm do 300 mm</t>
  </si>
  <si>
    <t>5.</t>
  </si>
  <si>
    <t>Km. 60/80, ko 10l</t>
  </si>
  <si>
    <t>Syringa vulgaris cv. Andenken an Ludwig Späth</t>
  </si>
  <si>
    <t>Listnaté keře</t>
  </si>
  <si>
    <t>30/40, ko 1,5l</t>
  </si>
  <si>
    <t>16.</t>
  </si>
  <si>
    <t>17.</t>
  </si>
  <si>
    <t>25/30, ko 1,5l</t>
  </si>
  <si>
    <t>18.</t>
  </si>
  <si>
    <t>15/20, ko 1l</t>
  </si>
  <si>
    <t>Spiraea japonica cv. Little Princess</t>
  </si>
  <si>
    <t>Kokosová geosíť 400gr/m2, 50 x 2m</t>
  </si>
  <si>
    <t xml:space="preserve">bal. </t>
  </si>
  <si>
    <t>Doprava geosítě</t>
  </si>
  <si>
    <t xml:space="preserve">pauš. </t>
  </si>
  <si>
    <t>Zpevnění svahu kokosovou rohoží ( svah 1:2 do 1:1 ) východní svah</t>
  </si>
  <si>
    <t>Ocelová kotvící skoba, 5ks/10m2</t>
  </si>
  <si>
    <t>Hloubení jamek bez výměny půdy  o objemu do 0,01-0,02m3, ve svahu 1:2</t>
  </si>
  <si>
    <t>Dílčí rozpočet východní svah č. 4   zahradních a krajinářských úprav objektu  " Domov se zvláštním režimen v Turnově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</si>
</sst>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"/>
    <numFmt numFmtId="166" formatCode="#,##0.00\ _K_č"/>
  </numFmts>
  <fonts count="30" x14ac:knownFonts="1">
    <font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0"/>
      <name val="Arial"/>
      <charset val="238"/>
    </font>
    <font>
      <b/>
      <sz val="12"/>
      <color indexed="8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2"/>
      <name val="Arial CE"/>
      <family val="2"/>
      <charset val="238"/>
    </font>
    <font>
      <sz val="12"/>
      <name val="Arial CE"/>
      <charset val="238"/>
    </font>
    <font>
      <vertAlign val="superscript"/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Arial"/>
      <charset val="238"/>
    </font>
    <font>
      <sz val="12"/>
      <color indexed="10"/>
      <name val="Arial CE"/>
      <family val="2"/>
      <charset val="238"/>
    </font>
    <font>
      <b/>
      <i/>
      <sz val="12"/>
      <name val="Arial CE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i/>
      <sz val="12"/>
      <color indexed="8"/>
      <name val="Arial CE"/>
      <charset val="238"/>
    </font>
    <font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 CE"/>
      <charset val="238"/>
    </font>
    <font>
      <sz val="8"/>
      <name val="Trebuchet MS"/>
      <family val="2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 applyProtection="0"/>
    <xf numFmtId="0" fontId="3" fillId="0" borderId="0"/>
    <xf numFmtId="0" fontId="23" fillId="0" borderId="0"/>
  </cellStyleXfs>
  <cellXfs count="137">
    <xf numFmtId="0" fontId="0" fillId="0" borderId="0" xfId="0"/>
    <xf numFmtId="0" fontId="0" fillId="0" borderId="0" xfId="0" applyBorder="1"/>
    <xf numFmtId="0" fontId="0" fillId="0" borderId="0" xfId="0" applyFill="1"/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2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/>
    <xf numFmtId="0" fontId="12" fillId="0" borderId="1" xfId="0" applyFont="1" applyFill="1" applyBorder="1"/>
    <xf numFmtId="0" fontId="12" fillId="0" borderId="1" xfId="0" applyFont="1" applyBorder="1"/>
    <xf numFmtId="0" fontId="6" fillId="2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0" fillId="2" borderId="0" xfId="0" applyFont="1" applyFill="1"/>
    <xf numFmtId="164" fontId="10" fillId="2" borderId="0" xfId="0" applyNumberFormat="1" applyFont="1" applyFill="1"/>
    <xf numFmtId="164" fontId="8" fillId="0" borderId="0" xfId="0" applyNumberFormat="1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right" wrapText="1"/>
    </xf>
    <xf numFmtId="0" fontId="13" fillId="0" borderId="1" xfId="1" applyFont="1" applyFill="1" applyBorder="1"/>
    <xf numFmtId="0" fontId="0" fillId="0" borderId="0" xfId="0" applyAlignment="1">
      <alignment horizontal="center"/>
    </xf>
    <xf numFmtId="166" fontId="7" fillId="0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164" fontId="5" fillId="2" borderId="15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right" vertical="center"/>
    </xf>
    <xf numFmtId="164" fontId="10" fillId="0" borderId="3" xfId="0" applyNumberFormat="1" applyFont="1" applyFill="1" applyBorder="1"/>
    <xf numFmtId="164" fontId="10" fillId="0" borderId="3" xfId="0" applyNumberFormat="1" applyFont="1" applyBorder="1"/>
    <xf numFmtId="164" fontId="5" fillId="2" borderId="3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right" vertical="center"/>
    </xf>
    <xf numFmtId="0" fontId="13" fillId="0" borderId="2" xfId="1" applyFont="1" applyBorder="1"/>
    <xf numFmtId="0" fontId="13" fillId="0" borderId="2" xfId="1" applyFont="1" applyFill="1" applyBorder="1"/>
    <xf numFmtId="0" fontId="12" fillId="0" borderId="14" xfId="0" applyFont="1" applyFill="1" applyBorder="1"/>
    <xf numFmtId="0" fontId="12" fillId="0" borderId="0" xfId="0" applyFont="1" applyFill="1" applyBorder="1"/>
    <xf numFmtId="164" fontId="17" fillId="0" borderId="0" xfId="0" applyNumberFormat="1" applyFont="1" applyFill="1" applyBorder="1"/>
    <xf numFmtId="0" fontId="12" fillId="0" borderId="13" xfId="0" applyFont="1" applyBorder="1"/>
    <xf numFmtId="0" fontId="12" fillId="0" borderId="15" xfId="0" applyFont="1" applyFill="1" applyBorder="1"/>
    <xf numFmtId="0" fontId="12" fillId="0" borderId="2" xfId="0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164" fontId="12" fillId="0" borderId="3" xfId="0" applyNumberFormat="1" applyFont="1" applyBorder="1" applyAlignment="1">
      <alignment vertic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9" fillId="0" borderId="0" xfId="0" applyFont="1" applyBorder="1"/>
    <xf numFmtId="0" fontId="12" fillId="0" borderId="0" xfId="0" applyFont="1" applyBorder="1" applyAlignment="1">
      <alignment horizontal="center"/>
    </xf>
    <xf numFmtId="164" fontId="12" fillId="0" borderId="0" xfId="0" applyNumberFormat="1" applyFont="1" applyFill="1" applyBorder="1"/>
    <xf numFmtId="0" fontId="12" fillId="0" borderId="0" xfId="0" applyFont="1" applyBorder="1"/>
    <xf numFmtId="0" fontId="21" fillId="0" borderId="0" xfId="0" applyFont="1" applyBorder="1"/>
    <xf numFmtId="164" fontId="16" fillId="0" borderId="0" xfId="0" applyNumberFormat="1" applyFont="1" applyFill="1" applyBorder="1"/>
    <xf numFmtId="164" fontId="6" fillId="0" borderId="3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6" fontId="10" fillId="0" borderId="0" xfId="0" applyNumberFormat="1" applyFont="1" applyFill="1" applyAlignment="1"/>
    <xf numFmtId="164" fontId="12" fillId="0" borderId="0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24" fillId="0" borderId="2" xfId="0" applyFont="1" applyBorder="1"/>
    <xf numFmtId="0" fontId="26" fillId="2" borderId="1" xfId="0" applyFont="1" applyFill="1" applyBorder="1" applyAlignment="1" applyProtection="1">
      <alignment horizontal="left" vertical="center"/>
      <protection locked="0"/>
    </xf>
    <xf numFmtId="0" fontId="27" fillId="0" borderId="1" xfId="0" applyFont="1" applyBorder="1"/>
    <xf numFmtId="1" fontId="28" fillId="2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Border="1" applyAlignment="1">
      <alignment horizontal="right"/>
    </xf>
    <xf numFmtId="164" fontId="28" fillId="2" borderId="3" xfId="0" applyNumberFormat="1" applyFont="1" applyFill="1" applyBorder="1" applyAlignment="1">
      <alignment horizontal="right" vertical="center"/>
    </xf>
    <xf numFmtId="0" fontId="29" fillId="0" borderId="1" xfId="0" applyFont="1" applyBorder="1"/>
    <xf numFmtId="0" fontId="25" fillId="0" borderId="1" xfId="0" applyFont="1" applyBorder="1" applyAlignment="1">
      <alignment horizontal="center"/>
    </xf>
    <xf numFmtId="4" fontId="7" fillId="0" borderId="8" xfId="0" applyNumberFormat="1" applyFont="1" applyFill="1" applyBorder="1" applyAlignment="1">
      <alignment horizontal="right" vertical="center"/>
    </xf>
    <xf numFmtId="0" fontId="6" fillId="2" borderId="23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164" fontId="4" fillId="2" borderId="25" xfId="0" applyNumberFormat="1" applyFont="1" applyFill="1" applyBorder="1" applyAlignment="1">
      <alignment horizontal="right" vertical="center"/>
    </xf>
    <xf numFmtId="0" fontId="25" fillId="0" borderId="2" xfId="0" applyFont="1" applyBorder="1"/>
    <xf numFmtId="164" fontId="4" fillId="2" borderId="4" xfId="0" applyNumberFormat="1" applyFont="1" applyFill="1" applyBorder="1" applyAlignment="1">
      <alignment horizontal="right" vertical="center"/>
    </xf>
    <xf numFmtId="1" fontId="6" fillId="0" borderId="1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2" fontId="18" fillId="2" borderId="2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2" fontId="15" fillId="0" borderId="9" xfId="0" applyNumberFormat="1" applyFont="1" applyFill="1" applyBorder="1" applyAlignment="1">
      <alignment horizontal="center" vertical="center"/>
    </xf>
    <xf numFmtId="2" fontId="15" fillId="0" borderId="11" xfId="0" applyNumberFormat="1" applyFont="1" applyFill="1" applyBorder="1" applyAlignment="1">
      <alignment horizontal="center" vertical="center"/>
    </xf>
    <xf numFmtId="2" fontId="15" fillId="0" borderId="1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/>
    </xf>
    <xf numFmtId="0" fontId="16" fillId="3" borderId="20" xfId="0" applyFont="1" applyFill="1" applyBorder="1" applyAlignment="1">
      <alignment horizontal="center" wrapText="1"/>
    </xf>
    <xf numFmtId="0" fontId="16" fillId="3" borderId="21" xfId="0" applyFont="1" applyFill="1" applyBorder="1" applyAlignment="1">
      <alignment horizontal="center" wrapText="1"/>
    </xf>
    <xf numFmtId="0" fontId="16" fillId="3" borderId="22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7" fillId="0" borderId="0" xfId="0" applyFont="1" applyFill="1" applyBorder="1" applyAlignment="1">
      <alignment horizontal="left"/>
    </xf>
  </cellXfs>
  <cellStyles count="3">
    <cellStyle name="Normální" xfId="0" builtinId="0"/>
    <cellStyle name="Normální 2" xfId="2" xr:uid="{00000000-0005-0000-0000-000001000000}"/>
    <cellStyle name="normální_Výsadba_keře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4"/>
  <sheetViews>
    <sheetView tabSelected="1" topLeftCell="A46" zoomScaleNormal="100" workbookViewId="0">
      <selection activeCell="F51" sqref="F51:F63"/>
    </sheetView>
  </sheetViews>
  <sheetFormatPr defaultRowHeight="15" x14ac:dyDescent="0.2"/>
  <cols>
    <col min="1" max="1" width="8.28515625" customWidth="1"/>
    <col min="2" max="2" width="23.28515625" customWidth="1"/>
    <col min="3" max="3" width="60.5703125" customWidth="1"/>
    <col min="4" max="4" width="7.7109375" customWidth="1"/>
    <col min="5" max="5" width="11.28515625" customWidth="1"/>
    <col min="6" max="6" width="16.140625" customWidth="1"/>
    <col min="7" max="7" width="17.7109375" style="2" customWidth="1"/>
    <col min="8" max="8" width="21.42578125" style="81" customWidth="1"/>
    <col min="9" max="9" width="86.7109375" style="42" customWidth="1"/>
    <col min="10" max="10" width="7.5703125" style="42" customWidth="1"/>
    <col min="11" max="11" width="23.7109375" style="42" customWidth="1"/>
    <col min="12" max="12" width="9.140625" style="42"/>
  </cols>
  <sheetData>
    <row r="1" spans="1:17" ht="33" customHeight="1" thickBot="1" x14ac:dyDescent="0.3">
      <c r="A1" s="130" t="s">
        <v>95</v>
      </c>
      <c r="B1" s="131"/>
      <c r="C1" s="131"/>
      <c r="D1" s="131"/>
      <c r="E1" s="131"/>
      <c r="F1" s="132"/>
      <c r="G1" s="65"/>
    </row>
    <row r="2" spans="1:17" ht="21" customHeight="1" x14ac:dyDescent="0.2">
      <c r="A2" s="58"/>
      <c r="B2" s="55"/>
      <c r="C2" s="55"/>
      <c r="D2" s="55"/>
      <c r="E2" s="55"/>
      <c r="F2" s="59"/>
      <c r="G2" s="56"/>
    </row>
    <row r="3" spans="1:17" ht="21" customHeight="1" x14ac:dyDescent="0.2">
      <c r="A3" s="60" t="s">
        <v>2</v>
      </c>
      <c r="B3" s="133" t="s">
        <v>24</v>
      </c>
      <c r="C3" s="133"/>
      <c r="D3" s="80" t="s">
        <v>5</v>
      </c>
      <c r="E3" s="80" t="s">
        <v>6</v>
      </c>
      <c r="F3" s="61" t="s">
        <v>48</v>
      </c>
      <c r="G3" s="76"/>
      <c r="I3" s="44"/>
      <c r="J3" s="44"/>
      <c r="K3" s="44"/>
      <c r="L3" s="44"/>
    </row>
    <row r="4" spans="1:17" ht="21" customHeight="1" x14ac:dyDescent="0.2">
      <c r="A4" s="62">
        <v>4</v>
      </c>
      <c r="B4" s="134" t="s">
        <v>47</v>
      </c>
      <c r="C4" s="134"/>
      <c r="D4" s="63" t="s">
        <v>57</v>
      </c>
      <c r="E4" s="63">
        <f>E15</f>
        <v>81</v>
      </c>
      <c r="F4" s="64"/>
      <c r="G4" s="82"/>
      <c r="I4" s="44"/>
      <c r="J4" s="44"/>
      <c r="K4" s="44"/>
      <c r="L4" s="44"/>
    </row>
    <row r="5" spans="1:17" ht="21" customHeight="1" x14ac:dyDescent="0.2">
      <c r="A5" s="65"/>
      <c r="B5" s="66"/>
      <c r="C5" s="67"/>
      <c r="D5" s="65"/>
      <c r="E5" s="68"/>
      <c r="F5" s="69"/>
      <c r="G5" s="69"/>
    </row>
    <row r="6" spans="1:17" ht="21" customHeight="1" x14ac:dyDescent="0.25">
      <c r="A6" s="65"/>
      <c r="B6" s="136" t="s">
        <v>54</v>
      </c>
      <c r="C6" s="136"/>
      <c r="D6" s="136"/>
      <c r="E6" s="67"/>
      <c r="F6" s="57">
        <f>SUM(F4:F4)</f>
        <v>0</v>
      </c>
      <c r="G6" s="57"/>
    </row>
    <row r="7" spans="1:17" ht="21" customHeight="1" x14ac:dyDescent="0.2">
      <c r="A7" s="65"/>
      <c r="B7" s="70" t="s">
        <v>55</v>
      </c>
      <c r="C7" s="67"/>
      <c r="D7" s="67"/>
      <c r="E7" s="67"/>
      <c r="F7" s="69">
        <f>PRODUCT(F6,0.21)</f>
        <v>0</v>
      </c>
      <c r="G7" s="69"/>
    </row>
    <row r="8" spans="1:17" ht="21" customHeight="1" x14ac:dyDescent="0.25">
      <c r="A8" s="65"/>
      <c r="B8" s="135" t="s">
        <v>60</v>
      </c>
      <c r="C8" s="135"/>
      <c r="D8" s="71"/>
      <c r="E8" s="71"/>
      <c r="F8" s="72">
        <f>SUM(F6:F7)</f>
        <v>0</v>
      </c>
      <c r="G8" s="72"/>
      <c r="Q8" s="1"/>
    </row>
    <row r="9" spans="1:17" ht="21" customHeight="1" thickBot="1" x14ac:dyDescent="0.3">
      <c r="A9" s="65"/>
      <c r="B9" s="85"/>
      <c r="C9" s="85"/>
      <c r="D9" s="71"/>
      <c r="E9" s="71"/>
      <c r="F9" s="72"/>
      <c r="G9" s="72"/>
      <c r="Q9" s="1"/>
    </row>
    <row r="10" spans="1:17" ht="21" customHeight="1" thickBot="1" x14ac:dyDescent="0.25">
      <c r="A10" s="123" t="s">
        <v>72</v>
      </c>
      <c r="B10" s="124"/>
      <c r="C10" s="124"/>
      <c r="D10" s="124"/>
      <c r="E10" s="124"/>
      <c r="F10" s="124"/>
      <c r="G10" s="125"/>
      <c r="Q10" s="1"/>
    </row>
    <row r="11" spans="1:17" ht="21" customHeight="1" x14ac:dyDescent="0.2">
      <c r="A11" s="77"/>
      <c r="B11" s="78"/>
      <c r="C11" s="78"/>
      <c r="D11" s="78"/>
      <c r="E11" s="78">
        <v>81</v>
      </c>
      <c r="F11" s="78"/>
      <c r="G11" s="45"/>
      <c r="Q11" s="1"/>
    </row>
    <row r="12" spans="1:17" ht="21" customHeight="1" x14ac:dyDescent="0.2">
      <c r="A12" s="126" t="s">
        <v>1</v>
      </c>
      <c r="B12" s="127"/>
      <c r="C12" s="127"/>
      <c r="D12" s="127"/>
      <c r="E12" s="127"/>
      <c r="F12" s="127"/>
      <c r="G12" s="128"/>
    </row>
    <row r="13" spans="1:17" ht="21" customHeight="1" x14ac:dyDescent="0.2">
      <c r="A13" s="29" t="s">
        <v>2</v>
      </c>
      <c r="B13" s="4" t="s">
        <v>3</v>
      </c>
      <c r="C13" s="13" t="s">
        <v>4</v>
      </c>
      <c r="D13" s="5" t="s">
        <v>5</v>
      </c>
      <c r="E13" s="5" t="s">
        <v>6</v>
      </c>
      <c r="F13" s="5" t="s">
        <v>7</v>
      </c>
      <c r="G13" s="46" t="s">
        <v>19</v>
      </c>
      <c r="H13" s="2"/>
      <c r="I13"/>
      <c r="J13"/>
      <c r="K13"/>
      <c r="L13"/>
    </row>
    <row r="14" spans="1:17" ht="21" customHeight="1" x14ac:dyDescent="0.2">
      <c r="A14" s="88" t="s">
        <v>8</v>
      </c>
      <c r="B14" s="14"/>
      <c r="C14" s="84"/>
      <c r="D14" s="5"/>
      <c r="E14" s="5"/>
      <c r="F14" s="4"/>
      <c r="G14" s="30"/>
    </row>
    <row r="15" spans="1:17" ht="33" customHeight="1" x14ac:dyDescent="0.2">
      <c r="A15" s="29">
        <v>1</v>
      </c>
      <c r="B15" s="4" t="s">
        <v>30</v>
      </c>
      <c r="C15" s="84" t="s">
        <v>70</v>
      </c>
      <c r="D15" s="5" t="s">
        <v>9</v>
      </c>
      <c r="E15" s="15">
        <v>81</v>
      </c>
      <c r="F15" s="6"/>
      <c r="G15" s="47">
        <f t="shared" ref="G15:G28" si="0">E15*F15</f>
        <v>0</v>
      </c>
    </row>
    <row r="16" spans="1:17" ht="21" customHeight="1" x14ac:dyDescent="0.2">
      <c r="A16" s="29">
        <v>2</v>
      </c>
      <c r="B16" s="4" t="s">
        <v>31</v>
      </c>
      <c r="C16" s="84" t="s">
        <v>34</v>
      </c>
      <c r="D16" s="5" t="s">
        <v>9</v>
      </c>
      <c r="E16" s="15">
        <f>PRODUCT(E11,0.8,2)</f>
        <v>129.6</v>
      </c>
      <c r="F16" s="6"/>
      <c r="G16" s="30">
        <f t="shared" si="0"/>
        <v>0</v>
      </c>
    </row>
    <row r="17" spans="1:7" ht="33" customHeight="1" x14ac:dyDescent="0.2">
      <c r="A17" s="29">
        <v>3</v>
      </c>
      <c r="B17" s="4" t="s">
        <v>33</v>
      </c>
      <c r="C17" s="84" t="s">
        <v>32</v>
      </c>
      <c r="D17" s="5" t="s">
        <v>9</v>
      </c>
      <c r="E17" s="15">
        <f>PRODUCT(E11,0.2)</f>
        <v>16.2</v>
      </c>
      <c r="F17" s="6"/>
      <c r="G17" s="30">
        <f t="shared" si="0"/>
        <v>0</v>
      </c>
    </row>
    <row r="18" spans="1:7" ht="33" customHeight="1" x14ac:dyDescent="0.2">
      <c r="A18" s="29">
        <v>4</v>
      </c>
      <c r="B18" s="4" t="s">
        <v>36</v>
      </c>
      <c r="C18" s="84" t="s">
        <v>35</v>
      </c>
      <c r="D18" s="5" t="s">
        <v>9</v>
      </c>
      <c r="E18" s="15">
        <f>PRODUCT(E11,0.2)</f>
        <v>16.2</v>
      </c>
      <c r="F18" s="6"/>
      <c r="G18" s="30">
        <f t="shared" si="0"/>
        <v>0</v>
      </c>
    </row>
    <row r="19" spans="1:7" ht="21" customHeight="1" x14ac:dyDescent="0.2">
      <c r="A19" s="29">
        <v>5</v>
      </c>
      <c r="B19" s="4" t="s">
        <v>38</v>
      </c>
      <c r="C19" s="84" t="s">
        <v>37</v>
      </c>
      <c r="D19" s="5" t="s">
        <v>9</v>
      </c>
      <c r="E19" s="15">
        <f>PRODUCT(E11,1)</f>
        <v>81</v>
      </c>
      <c r="F19" s="6"/>
      <c r="G19" s="30">
        <f t="shared" si="0"/>
        <v>0</v>
      </c>
    </row>
    <row r="20" spans="1:7" ht="21" customHeight="1" x14ac:dyDescent="0.2">
      <c r="A20" s="31">
        <v>6</v>
      </c>
      <c r="B20" s="89" t="s">
        <v>39</v>
      </c>
      <c r="C20" s="86" t="s">
        <v>64</v>
      </c>
      <c r="D20" s="8" t="s">
        <v>10</v>
      </c>
      <c r="E20" s="16">
        <f>PRODUCT(E11,0.03)</f>
        <v>2.4299999999999997</v>
      </c>
      <c r="F20" s="9"/>
      <c r="G20" s="32">
        <f t="shared" si="0"/>
        <v>0</v>
      </c>
    </row>
    <row r="21" spans="1:7" ht="33" customHeight="1" x14ac:dyDescent="0.2">
      <c r="A21" s="29">
        <v>7</v>
      </c>
      <c r="B21" s="4" t="s">
        <v>36</v>
      </c>
      <c r="C21" s="84" t="s">
        <v>40</v>
      </c>
      <c r="D21" s="5" t="s">
        <v>9</v>
      </c>
      <c r="E21" s="15">
        <f>PRODUCT(E11,1)</f>
        <v>81</v>
      </c>
      <c r="F21" s="6"/>
      <c r="G21" s="30">
        <f t="shared" si="0"/>
        <v>0</v>
      </c>
    </row>
    <row r="22" spans="1:7" ht="21" customHeight="1" x14ac:dyDescent="0.2">
      <c r="A22" s="29">
        <v>8</v>
      </c>
      <c r="B22" s="4" t="s">
        <v>38</v>
      </c>
      <c r="C22" s="84" t="s">
        <v>37</v>
      </c>
      <c r="D22" s="5" t="s">
        <v>9</v>
      </c>
      <c r="E22" s="15">
        <f>PRODUCT(E11,1)</f>
        <v>81</v>
      </c>
      <c r="F22" s="6"/>
      <c r="G22" s="30">
        <f t="shared" si="0"/>
        <v>0</v>
      </c>
    </row>
    <row r="23" spans="1:7" ht="33" customHeight="1" x14ac:dyDescent="0.2">
      <c r="A23" s="29">
        <v>9</v>
      </c>
      <c r="B23" s="4">
        <v>182111111</v>
      </c>
      <c r="C23" s="84" t="s">
        <v>92</v>
      </c>
      <c r="D23" s="5" t="s">
        <v>9</v>
      </c>
      <c r="E23" s="15">
        <v>75</v>
      </c>
      <c r="F23" s="6"/>
      <c r="G23" s="30">
        <f t="shared" si="0"/>
        <v>0</v>
      </c>
    </row>
    <row r="24" spans="1:7" ht="33" customHeight="1" x14ac:dyDescent="0.2">
      <c r="A24" s="29">
        <v>10</v>
      </c>
      <c r="B24" s="89" t="s">
        <v>42</v>
      </c>
      <c r="C24" s="86" t="s">
        <v>94</v>
      </c>
      <c r="D24" s="5" t="s">
        <v>0</v>
      </c>
      <c r="E24" s="15">
        <f>E43</f>
        <v>115</v>
      </c>
      <c r="F24" s="6"/>
      <c r="G24" s="30">
        <f t="shared" si="0"/>
        <v>0</v>
      </c>
    </row>
    <row r="25" spans="1:7" ht="21" customHeight="1" x14ac:dyDescent="0.2">
      <c r="A25" s="29">
        <v>11</v>
      </c>
      <c r="B25" s="89">
        <v>184102110</v>
      </c>
      <c r="C25" s="86" t="s">
        <v>65</v>
      </c>
      <c r="D25" s="5" t="s">
        <v>0</v>
      </c>
      <c r="E25" s="15">
        <f>E43</f>
        <v>115</v>
      </c>
      <c r="F25" s="6"/>
      <c r="G25" s="30">
        <f t="shared" si="0"/>
        <v>0</v>
      </c>
    </row>
    <row r="26" spans="1:7" ht="33" customHeight="1" x14ac:dyDescent="0.2">
      <c r="A26" s="29">
        <v>12</v>
      </c>
      <c r="B26" s="89" t="s">
        <v>74</v>
      </c>
      <c r="C26" s="86" t="s">
        <v>75</v>
      </c>
      <c r="D26" s="5" t="s">
        <v>0</v>
      </c>
      <c r="E26" s="15">
        <v>1</v>
      </c>
      <c r="F26" s="6"/>
      <c r="G26" s="30">
        <f t="shared" si="0"/>
        <v>0</v>
      </c>
    </row>
    <row r="27" spans="1:7" ht="21" customHeight="1" x14ac:dyDescent="0.2">
      <c r="A27" s="29">
        <v>13</v>
      </c>
      <c r="B27" s="89">
        <v>184102112</v>
      </c>
      <c r="C27" s="86" t="s">
        <v>76</v>
      </c>
      <c r="D27" s="5" t="s">
        <v>0</v>
      </c>
      <c r="E27" s="15">
        <v>1</v>
      </c>
      <c r="F27" s="6"/>
      <c r="G27" s="30">
        <f t="shared" si="0"/>
        <v>0</v>
      </c>
    </row>
    <row r="28" spans="1:7" ht="21" customHeight="1" x14ac:dyDescent="0.2">
      <c r="A28" s="31">
        <v>14</v>
      </c>
      <c r="B28" s="4" t="s">
        <v>41</v>
      </c>
      <c r="C28" s="17" t="s">
        <v>26</v>
      </c>
      <c r="D28" s="5" t="s">
        <v>9</v>
      </c>
      <c r="E28" s="15">
        <f>PRODUCT(E11,1)</f>
        <v>81</v>
      </c>
      <c r="F28" s="7"/>
      <c r="G28" s="30">
        <f t="shared" si="0"/>
        <v>0</v>
      </c>
    </row>
    <row r="29" spans="1:7" ht="21" customHeight="1" x14ac:dyDescent="0.2">
      <c r="A29" s="112" t="s">
        <v>23</v>
      </c>
      <c r="B29" s="113"/>
      <c r="C29" s="113"/>
      <c r="D29" s="113"/>
      <c r="E29" s="113"/>
      <c r="F29" s="113"/>
      <c r="G29" s="129"/>
    </row>
    <row r="30" spans="1:7" ht="21" customHeight="1" x14ac:dyDescent="0.2">
      <c r="A30" s="29">
        <v>15</v>
      </c>
      <c r="B30" s="4" t="s">
        <v>43</v>
      </c>
      <c r="C30" s="84" t="s">
        <v>25</v>
      </c>
      <c r="D30" s="5" t="s">
        <v>9</v>
      </c>
      <c r="E30" s="33">
        <f>PRODUCT(E11,2)</f>
        <v>162</v>
      </c>
      <c r="F30" s="6"/>
      <c r="G30" s="30">
        <f>E30*F30</f>
        <v>0</v>
      </c>
    </row>
    <row r="31" spans="1:7" ht="21" customHeight="1" x14ac:dyDescent="0.2">
      <c r="A31" s="29">
        <v>16</v>
      </c>
      <c r="B31" s="4" t="s">
        <v>20</v>
      </c>
      <c r="C31" s="84" t="s">
        <v>49</v>
      </c>
      <c r="D31" s="4" t="s">
        <v>10</v>
      </c>
      <c r="E31" s="33">
        <f>6*0.04*E19</f>
        <v>19.439999999999998</v>
      </c>
      <c r="F31" s="7"/>
      <c r="G31" s="30">
        <f>E31*F31</f>
        <v>0</v>
      </c>
    </row>
    <row r="32" spans="1:7" ht="21" customHeight="1" x14ac:dyDescent="0.2">
      <c r="A32" s="29">
        <v>17</v>
      </c>
      <c r="B32" s="4" t="s">
        <v>11</v>
      </c>
      <c r="C32" s="84" t="s">
        <v>44</v>
      </c>
      <c r="D32" s="4" t="s">
        <v>10</v>
      </c>
      <c r="E32" s="33">
        <v>0</v>
      </c>
      <c r="F32" s="7"/>
      <c r="G32" s="32">
        <f>E32*F32</f>
        <v>0</v>
      </c>
    </row>
    <row r="33" spans="1:7" ht="21" customHeight="1" x14ac:dyDescent="0.2">
      <c r="A33" s="29">
        <v>18</v>
      </c>
      <c r="B33" s="4" t="s">
        <v>62</v>
      </c>
      <c r="C33" s="84" t="s">
        <v>61</v>
      </c>
      <c r="D33" s="4" t="s">
        <v>63</v>
      </c>
      <c r="E33" s="33">
        <v>116</v>
      </c>
      <c r="F33" s="7"/>
      <c r="G33" s="32">
        <f>E33*F33</f>
        <v>0</v>
      </c>
    </row>
    <row r="34" spans="1:7" ht="21" customHeight="1" x14ac:dyDescent="0.2">
      <c r="A34" s="112" t="s">
        <v>12</v>
      </c>
      <c r="B34" s="113"/>
      <c r="C34" s="113"/>
      <c r="D34" s="113"/>
      <c r="E34" s="113"/>
      <c r="F34" s="113"/>
      <c r="G34" s="50">
        <f>SUM(G15:G28, G30:G33)</f>
        <v>0</v>
      </c>
    </row>
    <row r="35" spans="1:7" ht="21" customHeight="1" x14ac:dyDescent="0.2">
      <c r="A35" s="114" t="s">
        <v>13</v>
      </c>
      <c r="B35" s="115"/>
      <c r="C35" s="115"/>
      <c r="D35" s="115"/>
      <c r="E35" s="115"/>
      <c r="F35" s="115"/>
      <c r="G35" s="116"/>
    </row>
    <row r="36" spans="1:7" ht="21" customHeight="1" x14ac:dyDescent="0.2">
      <c r="A36" s="34" t="s">
        <v>2</v>
      </c>
      <c r="B36" s="3" t="s">
        <v>21</v>
      </c>
      <c r="C36" s="3" t="s">
        <v>29</v>
      </c>
      <c r="D36" s="3" t="s">
        <v>14</v>
      </c>
      <c r="E36" s="3" t="s">
        <v>6</v>
      </c>
      <c r="F36" s="3" t="s">
        <v>7</v>
      </c>
      <c r="G36" s="51" t="s">
        <v>19</v>
      </c>
    </row>
    <row r="37" spans="1:7" ht="21" customHeight="1" x14ac:dyDescent="0.2">
      <c r="A37" s="34"/>
      <c r="B37" s="3"/>
      <c r="C37" s="79" t="s">
        <v>68</v>
      </c>
      <c r="D37" s="3"/>
      <c r="E37" s="3"/>
      <c r="F37" s="3"/>
      <c r="G37" s="51"/>
    </row>
    <row r="38" spans="1:7" ht="21" customHeight="1" x14ac:dyDescent="0.25">
      <c r="A38" s="91" t="s">
        <v>77</v>
      </c>
      <c r="B38" s="92" t="s">
        <v>78</v>
      </c>
      <c r="C38" s="93" t="s">
        <v>79</v>
      </c>
      <c r="D38" s="98" t="s">
        <v>0</v>
      </c>
      <c r="E38" s="94">
        <v>1</v>
      </c>
      <c r="F38" s="95"/>
      <c r="G38" s="96">
        <f t="shared" ref="G38:G42" si="1">E38*F38</f>
        <v>0</v>
      </c>
    </row>
    <row r="39" spans="1:7" ht="21" customHeight="1" x14ac:dyDescent="0.25">
      <c r="A39" s="103"/>
      <c r="B39" s="92"/>
      <c r="C39" s="97" t="s">
        <v>80</v>
      </c>
      <c r="D39" s="98"/>
      <c r="E39" s="94"/>
      <c r="F39" s="95"/>
      <c r="G39" s="96"/>
    </row>
    <row r="40" spans="1:7" ht="21" customHeight="1" x14ac:dyDescent="0.25">
      <c r="A40" s="91" t="s">
        <v>82</v>
      </c>
      <c r="B40" s="92" t="s">
        <v>81</v>
      </c>
      <c r="C40" s="93" t="s">
        <v>66</v>
      </c>
      <c r="D40" s="98" t="s">
        <v>0</v>
      </c>
      <c r="E40" s="94">
        <v>21</v>
      </c>
      <c r="F40" s="95"/>
      <c r="G40" s="96">
        <f t="shared" si="1"/>
        <v>0</v>
      </c>
    </row>
    <row r="41" spans="1:7" ht="21" customHeight="1" x14ac:dyDescent="0.25">
      <c r="A41" s="91" t="s">
        <v>83</v>
      </c>
      <c r="B41" s="92" t="s">
        <v>84</v>
      </c>
      <c r="C41" s="93" t="s">
        <v>67</v>
      </c>
      <c r="D41" s="98" t="s">
        <v>0</v>
      </c>
      <c r="E41" s="94">
        <v>18</v>
      </c>
      <c r="F41" s="95"/>
      <c r="G41" s="96">
        <f t="shared" si="1"/>
        <v>0</v>
      </c>
    </row>
    <row r="42" spans="1:7" ht="21" customHeight="1" x14ac:dyDescent="0.25">
      <c r="A42" s="91" t="s">
        <v>85</v>
      </c>
      <c r="B42" s="92" t="s">
        <v>86</v>
      </c>
      <c r="C42" s="93" t="s">
        <v>87</v>
      </c>
      <c r="D42" s="98" t="s">
        <v>0</v>
      </c>
      <c r="E42" s="94">
        <v>76</v>
      </c>
      <c r="F42" s="95"/>
      <c r="G42" s="96">
        <f t="shared" si="1"/>
        <v>0</v>
      </c>
    </row>
    <row r="43" spans="1:7" ht="21" customHeight="1" x14ac:dyDescent="0.2">
      <c r="A43" s="37"/>
      <c r="B43" s="10"/>
      <c r="C43" s="87" t="s">
        <v>53</v>
      </c>
      <c r="D43" s="10"/>
      <c r="E43" s="105">
        <f>SUM(E40:E42)</f>
        <v>115</v>
      </c>
      <c r="F43" s="10"/>
      <c r="G43" s="73"/>
    </row>
    <row r="44" spans="1:7" ht="21" customHeight="1" x14ac:dyDescent="0.2">
      <c r="A44" s="53"/>
      <c r="B44" s="21"/>
      <c r="C44" s="83" t="s">
        <v>22</v>
      </c>
      <c r="D44" s="3"/>
      <c r="E44" s="19"/>
      <c r="F44" s="7"/>
      <c r="G44" s="49">
        <f>SUM(G38:G43)</f>
        <v>0</v>
      </c>
    </row>
    <row r="45" spans="1:7" ht="21" customHeight="1" x14ac:dyDescent="0.2">
      <c r="A45" s="54"/>
      <c r="B45" s="20"/>
      <c r="C45" s="83" t="s">
        <v>51</v>
      </c>
      <c r="D45" s="10"/>
      <c r="E45" s="41"/>
      <c r="F45" s="18"/>
      <c r="G45" s="48">
        <f>PRODUCT(G44,0.3)</f>
        <v>0</v>
      </c>
    </row>
    <row r="46" spans="1:7" ht="21" customHeight="1" x14ac:dyDescent="0.2">
      <c r="A46" s="34"/>
      <c r="B46" s="23"/>
      <c r="C46" s="83" t="s">
        <v>52</v>
      </c>
      <c r="D46" s="3"/>
      <c r="E46" s="22"/>
      <c r="F46" s="7"/>
      <c r="G46" s="52">
        <f>PRODUCT(G44,0.05)</f>
        <v>0</v>
      </c>
    </row>
    <row r="47" spans="1:7" ht="21" customHeight="1" thickBot="1" x14ac:dyDescent="0.25">
      <c r="A47" s="117" t="s">
        <v>15</v>
      </c>
      <c r="B47" s="118"/>
      <c r="C47" s="118"/>
      <c r="D47" s="118"/>
      <c r="E47" s="118"/>
      <c r="F47" s="118"/>
      <c r="G47" s="104">
        <f>SUM(G44:G46)</f>
        <v>0</v>
      </c>
    </row>
    <row r="48" spans="1:7" ht="21" customHeight="1" x14ac:dyDescent="0.2">
      <c r="A48" s="100"/>
      <c r="B48" s="101"/>
      <c r="C48" s="101"/>
      <c r="D48" s="101"/>
      <c r="E48" s="101"/>
      <c r="F48" s="101"/>
      <c r="G48" s="102"/>
    </row>
    <row r="49" spans="1:7" ht="21" customHeight="1" x14ac:dyDescent="0.2">
      <c r="A49" s="119" t="s">
        <v>16</v>
      </c>
      <c r="B49" s="120"/>
      <c r="C49" s="120"/>
      <c r="D49" s="120"/>
      <c r="E49" s="120"/>
      <c r="F49" s="120"/>
      <c r="G49" s="121"/>
    </row>
    <row r="50" spans="1:7" ht="21" customHeight="1" x14ac:dyDescent="0.2">
      <c r="A50" s="31"/>
      <c r="B50" s="122" t="s">
        <v>17</v>
      </c>
      <c r="C50" s="122"/>
      <c r="D50" s="89" t="s">
        <v>5</v>
      </c>
      <c r="E50" s="89" t="s">
        <v>6</v>
      </c>
      <c r="F50" s="89" t="s">
        <v>7</v>
      </c>
      <c r="G50" s="35" t="s">
        <v>19</v>
      </c>
    </row>
    <row r="51" spans="1:7" ht="21" customHeight="1" x14ac:dyDescent="0.2">
      <c r="A51" s="31">
        <v>1</v>
      </c>
      <c r="B51" s="106" t="s">
        <v>69</v>
      </c>
      <c r="C51" s="107"/>
      <c r="D51" s="89" t="s">
        <v>50</v>
      </c>
      <c r="E51" s="89">
        <v>0.05</v>
      </c>
      <c r="F51" s="43"/>
      <c r="G51" s="36">
        <f>E51*F51</f>
        <v>0</v>
      </c>
    </row>
    <row r="52" spans="1:7" ht="21" customHeight="1" x14ac:dyDescent="0.2">
      <c r="A52" s="31"/>
      <c r="B52" s="110" t="s">
        <v>28</v>
      </c>
      <c r="C52" s="110"/>
      <c r="D52" s="24"/>
      <c r="E52" s="10"/>
      <c r="F52" s="9"/>
      <c r="G52" s="36">
        <f>G51*0.1</f>
        <v>0</v>
      </c>
    </row>
    <row r="53" spans="1:7" ht="21" customHeight="1" x14ac:dyDescent="0.2">
      <c r="A53" s="31"/>
      <c r="B53" s="110" t="s">
        <v>27</v>
      </c>
      <c r="C53" s="110"/>
      <c r="D53" s="24"/>
      <c r="E53" s="10"/>
      <c r="F53" s="9"/>
      <c r="G53" s="36">
        <f>(G51+G52)*0.03</f>
        <v>0</v>
      </c>
    </row>
    <row r="54" spans="1:7" ht="21" customHeight="1" x14ac:dyDescent="0.2">
      <c r="A54" s="31">
        <v>2</v>
      </c>
      <c r="B54" s="110" t="s">
        <v>56</v>
      </c>
      <c r="C54" s="110"/>
      <c r="D54" s="89" t="s">
        <v>10</v>
      </c>
      <c r="E54" s="89">
        <f>PRODUCT(E11,0.03)</f>
        <v>2.4299999999999997</v>
      </c>
      <c r="F54" s="9"/>
      <c r="G54" s="32">
        <f>E54*F54</f>
        <v>0</v>
      </c>
    </row>
    <row r="55" spans="1:7" ht="21" customHeight="1" x14ac:dyDescent="0.2">
      <c r="A55" s="31"/>
      <c r="B55" s="110" t="s">
        <v>58</v>
      </c>
      <c r="C55" s="110"/>
      <c r="D55" s="89"/>
      <c r="E55" s="25"/>
      <c r="F55" s="9"/>
      <c r="G55" s="32">
        <f>PRODUCT(G54,0.3)</f>
        <v>0</v>
      </c>
    </row>
    <row r="56" spans="1:7" ht="21" customHeight="1" x14ac:dyDescent="0.2">
      <c r="A56" s="31"/>
      <c r="B56" s="110" t="s">
        <v>45</v>
      </c>
      <c r="C56" s="110"/>
      <c r="D56" s="24"/>
      <c r="E56" s="25"/>
      <c r="F56" s="9"/>
      <c r="G56" s="32">
        <f>(G54+G55)*0.05</f>
        <v>0</v>
      </c>
    </row>
    <row r="57" spans="1:7" ht="21" customHeight="1" x14ac:dyDescent="0.2">
      <c r="A57" s="37">
        <v>3</v>
      </c>
      <c r="B57" s="111" t="s">
        <v>46</v>
      </c>
      <c r="C57" s="111"/>
      <c r="D57" s="10" t="s">
        <v>10</v>
      </c>
      <c r="E57" s="38">
        <f>PRODUCT(E11,0.07)</f>
        <v>5.6700000000000008</v>
      </c>
      <c r="F57" s="18"/>
      <c r="G57" s="39">
        <f>E57*F57</f>
        <v>0</v>
      </c>
    </row>
    <row r="58" spans="1:7" ht="21" customHeight="1" x14ac:dyDescent="0.2">
      <c r="A58" s="37"/>
      <c r="B58" s="111" t="s">
        <v>59</v>
      </c>
      <c r="C58" s="111"/>
      <c r="D58" s="10"/>
      <c r="E58" s="10"/>
      <c r="F58" s="18"/>
      <c r="G58" s="39">
        <f>PRODUCT(G57,0.3)</f>
        <v>0</v>
      </c>
    </row>
    <row r="59" spans="1:7" ht="21" customHeight="1" x14ac:dyDescent="0.2">
      <c r="A59" s="37"/>
      <c r="B59" s="111" t="s">
        <v>45</v>
      </c>
      <c r="C59" s="111"/>
      <c r="D59" s="10"/>
      <c r="E59" s="10"/>
      <c r="F59" s="18"/>
      <c r="G59" s="39">
        <f>(G57+G58)*0.05</f>
        <v>0</v>
      </c>
    </row>
    <row r="60" spans="1:7" ht="21" customHeight="1" x14ac:dyDescent="0.2">
      <c r="A60" s="31">
        <v>4</v>
      </c>
      <c r="B60" s="110" t="s">
        <v>71</v>
      </c>
      <c r="C60" s="110"/>
      <c r="D60" s="89" t="s">
        <v>10</v>
      </c>
      <c r="E60" s="89">
        <f>PRODUCT(E11,0.04,6)</f>
        <v>19.440000000000001</v>
      </c>
      <c r="F60" s="9"/>
      <c r="G60" s="32">
        <f>E60*F60</f>
        <v>0</v>
      </c>
    </row>
    <row r="61" spans="1:7" ht="21" customHeight="1" x14ac:dyDescent="0.2">
      <c r="A61" s="74">
        <v>5</v>
      </c>
      <c r="B61" s="106" t="s">
        <v>88</v>
      </c>
      <c r="C61" s="107"/>
      <c r="D61" s="75" t="s">
        <v>89</v>
      </c>
      <c r="E61" s="75">
        <v>0.75</v>
      </c>
      <c r="F61" s="99"/>
      <c r="G61" s="32">
        <f t="shared" ref="G61:G63" si="2">E61*F61</f>
        <v>0</v>
      </c>
    </row>
    <row r="62" spans="1:7" ht="21" customHeight="1" x14ac:dyDescent="0.2">
      <c r="A62" s="74"/>
      <c r="B62" s="106" t="s">
        <v>90</v>
      </c>
      <c r="C62" s="107"/>
      <c r="D62" s="75" t="s">
        <v>91</v>
      </c>
      <c r="E62" s="75">
        <v>1</v>
      </c>
      <c r="F62" s="99"/>
      <c r="G62" s="32">
        <f t="shared" si="2"/>
        <v>0</v>
      </c>
    </row>
    <row r="63" spans="1:7" ht="21" customHeight="1" x14ac:dyDescent="0.2">
      <c r="A63" s="74">
        <v>6</v>
      </c>
      <c r="B63" s="106" t="s">
        <v>93</v>
      </c>
      <c r="C63" s="107"/>
      <c r="D63" s="75" t="s">
        <v>0</v>
      </c>
      <c r="E63" s="75">
        <v>37</v>
      </c>
      <c r="F63" s="99"/>
      <c r="G63" s="32">
        <f t="shared" si="2"/>
        <v>0</v>
      </c>
    </row>
    <row r="64" spans="1:7" ht="21" customHeight="1" thickBot="1" x14ac:dyDescent="0.3">
      <c r="A64" s="108" t="s">
        <v>18</v>
      </c>
      <c r="B64" s="109"/>
      <c r="C64" s="109"/>
      <c r="D64" s="109"/>
      <c r="E64" s="109"/>
      <c r="F64" s="109"/>
      <c r="G64" s="40">
        <f>SUM(G51:G63)</f>
        <v>0</v>
      </c>
    </row>
    <row r="65" spans="1:7" ht="21" customHeight="1" x14ac:dyDescent="0.2">
      <c r="A65" s="26"/>
      <c r="B65" s="26"/>
      <c r="C65" s="26"/>
      <c r="D65" s="26"/>
      <c r="E65" s="26"/>
      <c r="F65" s="26"/>
      <c r="G65" s="27"/>
    </row>
    <row r="66" spans="1:7" ht="21" customHeight="1" x14ac:dyDescent="0.2">
      <c r="A66" s="26"/>
      <c r="B66" s="11"/>
      <c r="C66" s="90" t="s">
        <v>73</v>
      </c>
      <c r="D66" s="12"/>
      <c r="E66" s="12"/>
      <c r="F66" s="12"/>
      <c r="G66" s="28">
        <f>G34+G64+G47</f>
        <v>0</v>
      </c>
    </row>
    <row r="67" spans="1:7" ht="21" customHeight="1" x14ac:dyDescent="0.2"/>
    <row r="68" spans="1:7" ht="21" customHeight="1" x14ac:dyDescent="0.2"/>
    <row r="69" spans="1:7" ht="21" customHeight="1" x14ac:dyDescent="0.2"/>
    <row r="70" spans="1:7" ht="21" customHeight="1" x14ac:dyDescent="0.2"/>
    <row r="71" spans="1:7" ht="21" customHeight="1" x14ac:dyDescent="0.2"/>
    <row r="72" spans="1:7" ht="21" customHeight="1" x14ac:dyDescent="0.2"/>
    <row r="73" spans="1:7" ht="21" customHeight="1" x14ac:dyDescent="0.2"/>
    <row r="74" spans="1:7" ht="21" customHeight="1" x14ac:dyDescent="0.2"/>
  </sheetData>
  <mergeCells count="27">
    <mergeCell ref="A10:G10"/>
    <mergeCell ref="A12:G12"/>
    <mergeCell ref="A29:G29"/>
    <mergeCell ref="A1:F1"/>
    <mergeCell ref="B3:C3"/>
    <mergeCell ref="B4:C4"/>
    <mergeCell ref="B8:C8"/>
    <mergeCell ref="B6:D6"/>
    <mergeCell ref="A34:F34"/>
    <mergeCell ref="A35:G35"/>
    <mergeCell ref="A47:F47"/>
    <mergeCell ref="A49:G49"/>
    <mergeCell ref="B50:C50"/>
    <mergeCell ref="B51:C51"/>
    <mergeCell ref="B52:C52"/>
    <mergeCell ref="B53:C53"/>
    <mergeCell ref="B54:C54"/>
    <mergeCell ref="B55:C55"/>
    <mergeCell ref="B61:C61"/>
    <mergeCell ref="B62:C62"/>
    <mergeCell ref="B63:C63"/>
    <mergeCell ref="A64:F64"/>
    <mergeCell ref="B56:C56"/>
    <mergeCell ref="B57:C57"/>
    <mergeCell ref="B58:C58"/>
    <mergeCell ref="B59:C59"/>
    <mergeCell ref="B60:C60"/>
  </mergeCells>
  <phoneticPr fontId="2" type="noConversion"/>
  <pageMargins left="0.78740157499999996" right="0.78740157499999996" top="0.984251969" bottom="0.984251969" header="0.4921259845" footer="0.4921259845"/>
  <pageSetup paperSize="9" scale="75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Celková_rekapitulace_</vt:lpstr>
    </vt:vector>
  </TitlesOfParts>
  <Company>Martinek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 Martinek</dc:creator>
  <cp:lastModifiedBy>Ing. Hana Malá</cp:lastModifiedBy>
  <cp:lastPrinted>2015-03-19T12:43:24Z</cp:lastPrinted>
  <dcterms:created xsi:type="dcterms:W3CDTF">2005-10-05T11:32:44Z</dcterms:created>
  <dcterms:modified xsi:type="dcterms:W3CDTF">2020-10-07T08:02:59Z</dcterms:modified>
</cp:coreProperties>
</file>